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mweltinspektion\TQM\Grundlagen landwirtschaftliche IPPC Anlagen\"/>
    </mc:Choice>
  </mc:AlternateContent>
  <bookViews>
    <workbookView xWindow="480" yWindow="96" windowWidth="9636" windowHeight="9264"/>
  </bookViews>
  <sheets>
    <sheet name="IPPC-Status" sheetId="1" r:id="rId1"/>
    <sheet name="Daten" sheetId="3" state="hidden" r:id="rId2"/>
  </sheets>
  <calcPr calcId="162913"/>
</workbook>
</file>

<file path=xl/calcChain.xml><?xml version="1.0" encoding="utf-8"?>
<calcChain xmlns="http://schemas.openxmlformats.org/spreadsheetml/2006/main">
  <c r="H15" i="1" l="1"/>
  <c r="J15" i="1" s="1"/>
  <c r="H26" i="1" l="1"/>
  <c r="H25" i="1"/>
  <c r="J26" i="1" l="1"/>
  <c r="J25" i="1"/>
  <c r="H21" i="1"/>
  <c r="J21" i="1" s="1"/>
  <c r="H20" i="1"/>
  <c r="J20" i="1" s="1"/>
  <c r="H18" i="1"/>
  <c r="J18" i="1" s="1"/>
  <c r="H17" i="1"/>
  <c r="J17" i="1" s="1"/>
  <c r="H16" i="1"/>
  <c r="J16" i="1" s="1"/>
  <c r="F46" i="3"/>
  <c r="F45" i="3"/>
  <c r="F44" i="3"/>
  <c r="G35" i="3"/>
  <c r="G34" i="3"/>
  <c r="F35" i="3"/>
  <c r="F34" i="3"/>
  <c r="F33" i="3"/>
  <c r="F32" i="3"/>
  <c r="H17" i="3"/>
  <c r="I17" i="3"/>
  <c r="I16" i="3"/>
  <c r="G16" i="3"/>
  <c r="G17" i="3"/>
  <c r="H16" i="3"/>
  <c r="E13" i="3"/>
  <c r="H19" i="1" s="1"/>
  <c r="J19" i="1" s="1"/>
  <c r="E12" i="3"/>
  <c r="E11" i="3"/>
  <c r="E10" i="3"/>
  <c r="E9" i="3"/>
  <c r="H14" i="1" s="1"/>
  <c r="H27" i="1" l="1"/>
  <c r="J27" i="1" s="1"/>
  <c r="J30" i="1" s="1"/>
  <c r="I31" i="1" s="1"/>
  <c r="H28" i="1"/>
  <c r="J28" i="1" s="1"/>
</calcChain>
</file>

<file path=xl/sharedStrings.xml><?xml version="1.0" encoding="utf-8"?>
<sst xmlns="http://schemas.openxmlformats.org/spreadsheetml/2006/main" count="159" uniqueCount="129">
  <si>
    <t>Erhebung des IPPC-Status</t>
  </si>
  <si>
    <t>Betreiber:</t>
  </si>
  <si>
    <t>Name</t>
  </si>
  <si>
    <t>PLZ</t>
  </si>
  <si>
    <t>Ort</t>
  </si>
  <si>
    <t>Straße</t>
  </si>
  <si>
    <t>Haus Nr.</t>
  </si>
  <si>
    <t>Lage des Betriebs:</t>
  </si>
  <si>
    <t>Schweinehaltung:</t>
  </si>
  <si>
    <t>Nettostallfläche:</t>
  </si>
  <si>
    <t>Sauen</t>
  </si>
  <si>
    <t>Geflügel</t>
  </si>
  <si>
    <t>m²</t>
  </si>
  <si>
    <t>maximale Bestallung</t>
  </si>
  <si>
    <t>%</t>
  </si>
  <si>
    <t>Jungsauen</t>
  </si>
  <si>
    <t>30 - 50 kg</t>
  </si>
  <si>
    <t>&gt; 50 - 85 kg</t>
  </si>
  <si>
    <t>0 - 30 kg</t>
  </si>
  <si>
    <t>&gt; 85 - 110 kg</t>
  </si>
  <si>
    <t>&gt; 110 kg</t>
  </si>
  <si>
    <t>-</t>
  </si>
  <si>
    <t>Küken und Junghennen</t>
  </si>
  <si>
    <t>Käfighaltung</t>
  </si>
  <si>
    <t>Alternativsysteme</t>
  </si>
  <si>
    <t>Alternativsysteme mit erhöhten Sitzstangen</t>
  </si>
  <si>
    <t>Alternativhaltungssystem mit zusätzlich erhöhten Fütterungen oder Außenscharraum</t>
  </si>
  <si>
    <t>Alternativhaltungssystem mit zusätzlich erhöhten Fütterungen und Außenscharraum</t>
  </si>
  <si>
    <t>Alternativsysteme mit mehreren nutzbaren Ebenen</t>
  </si>
  <si>
    <t>bis 20 kg</t>
  </si>
  <si>
    <t>bis 30 kg</t>
  </si>
  <si>
    <t>bis 50 kg</t>
  </si>
  <si>
    <t>bis 85 kg</t>
  </si>
  <si>
    <t>bis 110 kg</t>
  </si>
  <si>
    <t>über 110 kg</t>
  </si>
  <si>
    <t>Mindestfläche</t>
  </si>
  <si>
    <t>Tiergewicht</t>
  </si>
  <si>
    <t>Absetzferkel, Mastschweine und Zuchtläufer</t>
  </si>
  <si>
    <t>1. Tierhaltungsverordnung</t>
  </si>
  <si>
    <t>BGBl. II Nr. 485/2004</t>
  </si>
  <si>
    <t>BGBl. II Nr. 61/2012</t>
  </si>
  <si>
    <t>Stammfassung</t>
  </si>
  <si>
    <t>Novelle</t>
  </si>
  <si>
    <t>Anlage 5</t>
  </si>
  <si>
    <r>
      <t>0,20 m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/Tier</t>
    </r>
  </si>
  <si>
    <r>
      <t>0,30 m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/Tier</t>
    </r>
  </si>
  <si>
    <r>
      <t>0,40 m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/Tier</t>
    </r>
  </si>
  <si>
    <r>
      <t>0,55 m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/Tier</t>
    </r>
  </si>
  <si>
    <r>
      <t>0,70 m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/Tier</t>
    </r>
  </si>
  <si>
    <r>
      <t>1,00 m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/Tier</t>
    </r>
  </si>
  <si>
    <t>Sauen und Jungsauen</t>
  </si>
  <si>
    <t>Mindestfläche
 bei Gruppen
bis 5 Tiere</t>
  </si>
  <si>
    <t>Mindestfläche
 bei Gruppen
von 6 bis 39 Tieren</t>
  </si>
  <si>
    <t>Mindestfläche
 bei Gruppen
ab 40 Tieren</t>
  </si>
  <si>
    <t>Anzahl der
Tiere pro m²</t>
  </si>
  <si>
    <t>Anzahl der
Tiere pro m²
bis 5 Tiere</t>
  </si>
  <si>
    <t>Anzahl der
Tiere pro m²
von 6 bis 39 Tieren</t>
  </si>
  <si>
    <t>Anzahl der
Tiere pro m²
ab 40 Tieren</t>
  </si>
  <si>
    <t>Z. 5.2</t>
  </si>
  <si>
    <t>Z. 3.1.2.</t>
  </si>
  <si>
    <t>Anlage 6</t>
  </si>
  <si>
    <t>bis 10 Wochen</t>
  </si>
  <si>
    <t>über 10 Wochen</t>
  </si>
  <si>
    <t>1,00 m2/60 Tiere</t>
  </si>
  <si>
    <t>1,00 m2/24 Tiere</t>
  </si>
  <si>
    <t>1,00 m2/28 Tiere</t>
  </si>
  <si>
    <t>1,00 m2/30 Tiere</t>
  </si>
  <si>
    <t>1,00 m2/12 Tiere</t>
  </si>
  <si>
    <t>1,00 m2/14 Tiere</t>
  </si>
  <si>
    <t>Anzahl der
Tiere pro m²
Käfighaltung</t>
  </si>
  <si>
    <t>Anzahl der
Tiere pro m²
Alternativsysteme</t>
  </si>
  <si>
    <t>Anzahl der
Tiere pro m²
Alternativsysteme mit erhöhten Sitzstangen</t>
  </si>
  <si>
    <t>Legehennen und Zuchttiere in Alternativsystemen</t>
  </si>
  <si>
    <t>Alternativsysteme mit einer nutzbaren Ebene</t>
  </si>
  <si>
    <t>nutzbare Fläche</t>
  </si>
  <si>
    <t>1,00 m2/7 Tiere</t>
  </si>
  <si>
    <t>1,00 m2/7,5 Tiere</t>
  </si>
  <si>
    <t>1,00 m2/8 Tiere</t>
  </si>
  <si>
    <t>1,00 m2/9 Tiere</t>
  </si>
  <si>
    <t>Z. 4.2.</t>
  </si>
  <si>
    <t>Z. 3.2.</t>
  </si>
  <si>
    <t>Mastgeflügel</t>
  </si>
  <si>
    <t>Z. 5.2.1.</t>
  </si>
  <si>
    <t>Mastgeflügelart</t>
  </si>
  <si>
    <t>Auslauffläche</t>
  </si>
  <si>
    <t>Masthühner</t>
  </si>
  <si>
    <t>Truthühner</t>
  </si>
  <si>
    <t>Gänse</t>
  </si>
  <si>
    <t>Enten</t>
  </si>
  <si>
    <t>10,00 m2/Tier</t>
  </si>
  <si>
    <t>2,00 m2/Tier</t>
  </si>
  <si>
    <t>Anzahl der
Tiere pro m²
Stallfläche</t>
  </si>
  <si>
    <t>Anzahl der
Tiere pro m²
Auslauffläche</t>
  </si>
  <si>
    <t>Durchschnitts-
gewicht pro Tier in kg</t>
  </si>
  <si>
    <t>2. Tierhaltungsverordnung</t>
  </si>
  <si>
    <t>Stammfassung:</t>
  </si>
  <si>
    <t>BGBl. II Nr. 486/2004</t>
  </si>
  <si>
    <t>BGBl. II Nr. 57/2012</t>
  </si>
  <si>
    <t>Anlage 2</t>
  </si>
  <si>
    <t>Z. 3.</t>
  </si>
  <si>
    <t>Tauben</t>
  </si>
  <si>
    <t>Arten</t>
  </si>
  <si>
    <t>Höhe in cm</t>
  </si>
  <si>
    <t>Kleiner Arten, wie Kaptäubchen (Oena capensis)</t>
  </si>
  <si>
    <t>Mittelgroße Arten, wie Guineataube (Columba guinea)</t>
  </si>
  <si>
    <t>Große Arten, wie Kronentaube (Columba coronata)</t>
  </si>
  <si>
    <r>
      <t>1,85 m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/Tier</t>
    </r>
  </si>
  <si>
    <r>
      <t>1,65 m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/Tier</t>
    </r>
  </si>
  <si>
    <r>
      <t>1,50 m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/Tier</t>
    </r>
  </si>
  <si>
    <r>
      <t>2,50 m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/Tier</t>
    </r>
  </si>
  <si>
    <r>
      <t>2,25 m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/Tier</t>
    </r>
  </si>
  <si>
    <r>
      <t>2,05 m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/Tier</t>
    </r>
  </si>
  <si>
    <r>
      <t>Maße des Käfigs: Bodenfläche in m</t>
    </r>
    <r>
      <rPr>
        <vertAlign val="superscript"/>
        <sz val="12"/>
        <color rgb="FF000000"/>
        <rFont val="Times New Roman"/>
        <family val="1"/>
      </rPr>
      <t>2</t>
    </r>
  </si>
  <si>
    <t>Z. 5.</t>
  </si>
  <si>
    <t>Hühnervögel</t>
  </si>
  <si>
    <t>Gesamtsumme:</t>
  </si>
  <si>
    <t>erstellt am:</t>
  </si>
  <si>
    <t>erstellt von:</t>
  </si>
  <si>
    <t>Schwellen-wert</t>
  </si>
  <si>
    <t xml:space="preserve">Gemeinde: </t>
  </si>
  <si>
    <t xml:space="preserve">Katastralgemeinde: </t>
  </si>
  <si>
    <t xml:space="preserve">Grundstücksnummern: </t>
  </si>
  <si>
    <t>Nettostallfläche</t>
  </si>
  <si>
    <t>Perlhühner nach 13 Wochen:</t>
  </si>
  <si>
    <t>1,80 kg</t>
  </si>
  <si>
    <t>Endgewicht
[kg]</t>
  </si>
  <si>
    <t>kg</t>
  </si>
  <si>
    <t>Höchstbesatz [kg/m²]</t>
  </si>
  <si>
    <t>&gt;30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</si>
</sst>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%"/>
    <numFmt numFmtId="165" formatCode="[$-C07]d/\ mmmm\ yyyy;@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3" fontId="2" fillId="0" borderId="0" xfId="0" applyNumberFormat="1" applyFont="1"/>
    <xf numFmtId="10" fontId="2" fillId="0" borderId="0" xfId="1" applyNumberFormat="1" applyFont="1"/>
    <xf numFmtId="3" fontId="2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10" fontId="6" fillId="0" borderId="0" xfId="1" applyNumberFormat="1" applyFont="1"/>
    <xf numFmtId="0" fontId="2" fillId="3" borderId="1" xfId="0" applyFont="1" applyFill="1" applyBorder="1" applyAlignment="1">
      <alignment vertical="top"/>
    </xf>
    <xf numFmtId="164" fontId="2" fillId="0" borderId="0" xfId="1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10" fontId="2" fillId="0" borderId="0" xfId="1" applyNumberFormat="1" applyFont="1" applyAlignment="1">
      <alignment horizontal="center" vertical="center"/>
    </xf>
    <xf numFmtId="0" fontId="7" fillId="0" borderId="0" xfId="0" applyFont="1"/>
    <xf numFmtId="49" fontId="2" fillId="2" borderId="1" xfId="0" applyNumberFormat="1" applyFont="1" applyFill="1" applyBorder="1" applyAlignment="1" applyProtection="1">
      <alignment horizontal="left" vertical="top" wrapText="1"/>
      <protection locked="0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/>
    <xf numFmtId="3" fontId="8" fillId="0" borderId="0" xfId="0" applyNumberFormat="1" applyFont="1"/>
    <xf numFmtId="10" fontId="8" fillId="0" borderId="0" xfId="1" applyNumberFormat="1" applyFont="1"/>
    <xf numFmtId="164" fontId="8" fillId="0" borderId="0" xfId="0" applyNumberFormat="1" applyFont="1"/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/>
    </xf>
    <xf numFmtId="166" fontId="2" fillId="2" borderId="1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left" vertical="top"/>
    </xf>
    <xf numFmtId="10" fontId="7" fillId="3" borderId="3" xfId="1" applyNumberFormat="1" applyFont="1" applyFill="1" applyBorder="1" applyAlignment="1">
      <alignment horizontal="center" vertical="center"/>
    </xf>
    <xf numFmtId="10" fontId="7" fillId="3" borderId="4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left"/>
    </xf>
    <xf numFmtId="49" fontId="2" fillId="2" borderId="1" xfId="0" applyNumberFormat="1" applyFont="1" applyFill="1" applyBorder="1" applyAlignment="1" applyProtection="1">
      <alignment horizontal="left"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right"/>
    </xf>
    <xf numFmtId="49" fontId="2" fillId="2" borderId="3" xfId="0" applyNumberFormat="1" applyFont="1" applyFill="1" applyBorder="1" applyAlignment="1" applyProtection="1">
      <alignment horizontal="left" vertical="top" wrapText="1"/>
      <protection locked="0"/>
    </xf>
    <xf numFmtId="49" fontId="2" fillId="2" borderId="6" xfId="0" applyNumberFormat="1" applyFont="1" applyFill="1" applyBorder="1" applyAlignment="1" applyProtection="1">
      <alignment horizontal="left" vertical="top" wrapText="1"/>
      <protection locked="0"/>
    </xf>
    <xf numFmtId="49" fontId="2" fillId="2" borderId="4" xfId="0" applyNumberFormat="1" applyFont="1" applyFill="1" applyBorder="1" applyAlignment="1" applyProtection="1">
      <alignment horizontal="left" vertical="top" wrapText="1"/>
      <protection locked="0"/>
    </xf>
    <xf numFmtId="49" fontId="2" fillId="2" borderId="3" xfId="0" applyNumberFormat="1" applyFont="1" applyFill="1" applyBorder="1" applyAlignment="1" applyProtection="1">
      <alignment horizontal="left" vertical="top"/>
      <protection locked="0"/>
    </xf>
    <xf numFmtId="49" fontId="2" fillId="2" borderId="6" xfId="0" applyNumberFormat="1" applyFont="1" applyFill="1" applyBorder="1" applyAlignment="1" applyProtection="1">
      <alignment horizontal="left" vertical="top"/>
      <protection locked="0"/>
    </xf>
    <xf numFmtId="49" fontId="2" fillId="2" borderId="4" xfId="0" applyNumberFormat="1" applyFont="1" applyFill="1" applyBorder="1" applyAlignment="1" applyProtection="1">
      <alignment horizontal="left" vertical="top"/>
      <protection locked="0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</cellXfs>
  <cellStyles count="2">
    <cellStyle name="Prozent" xfId="1" builtinId="5"/>
    <cellStyle name="Standard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s.bka.gv.at/Dokument.wxe?Abfrage=BgblAuth&amp;Dokumentnummer=BGBLA_2004_II_486" TargetMode="External"/><Relationship Id="rId2" Type="http://schemas.openxmlformats.org/officeDocument/2006/relationships/hyperlink" Target="http://www.ris.bka.gv.at/Dokument.wxe?Abfrage=BgblAuth&amp;Dokumentnummer=BGBLA_2012_II_61" TargetMode="External"/><Relationship Id="rId1" Type="http://schemas.openxmlformats.org/officeDocument/2006/relationships/hyperlink" Target="http://www.ris.bka.gv.at/Dokument.wxe?Abfrage=BgblAuth&amp;Dokumentnummer=BGBLA_2004_II_485" TargetMode="External"/><Relationship Id="rId4" Type="http://schemas.openxmlformats.org/officeDocument/2006/relationships/hyperlink" Target="http://www.ris.bka.gv.at/Dokument.wxe?Abfrage=BgblAuth&amp;Dokumentnummer=BGBLA_2012_II_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90" zoomScaleNormal="90" workbookViewId="0">
      <selection activeCell="F14" sqref="F14:F15"/>
    </sheetView>
  </sheetViews>
  <sheetFormatPr baseColWidth="10" defaultRowHeight="15.6" x14ac:dyDescent="0.3"/>
  <cols>
    <col min="1" max="1" width="11.5546875" style="1"/>
    <col min="2" max="2" width="11.21875" style="1" customWidth="1"/>
    <col min="3" max="3" width="3.44140625" style="1" customWidth="1"/>
    <col min="4" max="4" width="12.33203125" style="1" customWidth="1"/>
    <col min="5" max="5" width="3.44140625" style="1" customWidth="1"/>
    <col min="6" max="6" width="11.5546875" style="1"/>
    <col min="7" max="7" width="3.44140625" style="1" customWidth="1"/>
    <col min="8" max="8" width="11.5546875" style="4"/>
    <col min="9" max="9" width="10.88671875" style="5" customWidth="1"/>
    <col min="10" max="10" width="10.77734375" style="1" customWidth="1"/>
    <col min="11" max="16384" width="11.5546875" style="1"/>
  </cols>
  <sheetData>
    <row r="1" spans="1:10" s="8" customFormat="1" ht="18" x14ac:dyDescent="0.35">
      <c r="A1" s="7" t="s">
        <v>0</v>
      </c>
      <c r="B1" s="7"/>
      <c r="C1" s="7"/>
      <c r="H1" s="9"/>
      <c r="I1" s="10"/>
    </row>
    <row r="2" spans="1:10" s="21" customFormat="1" ht="10.199999999999999" x14ac:dyDescent="0.2">
      <c r="H2" s="22"/>
      <c r="I2" s="23"/>
    </row>
    <row r="3" spans="1:10" ht="15" customHeight="1" x14ac:dyDescent="0.3">
      <c r="A3" s="18" t="s">
        <v>1</v>
      </c>
      <c r="B3" s="18"/>
      <c r="C3" s="18"/>
      <c r="D3" s="37"/>
      <c r="E3" s="37"/>
      <c r="F3" s="37"/>
      <c r="G3" s="37"/>
      <c r="H3" s="37"/>
      <c r="I3" s="37"/>
      <c r="J3" s="37"/>
    </row>
    <row r="4" spans="1:10" ht="15" customHeight="1" x14ac:dyDescent="0.3">
      <c r="A4" s="1" t="s">
        <v>2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ht="15" customHeight="1" x14ac:dyDescent="0.3">
      <c r="A5" s="1" t="s">
        <v>3</v>
      </c>
      <c r="B5" s="41"/>
      <c r="C5" s="43"/>
      <c r="D5" s="30" t="s">
        <v>4</v>
      </c>
      <c r="E5" s="38"/>
      <c r="F5" s="38"/>
      <c r="G5" s="38"/>
      <c r="H5" s="38"/>
      <c r="I5" s="38"/>
      <c r="J5" s="38"/>
    </row>
    <row r="6" spans="1:10" ht="15" customHeight="1" x14ac:dyDescent="0.3">
      <c r="A6" s="1" t="s">
        <v>5</v>
      </c>
      <c r="B6" s="38"/>
      <c r="C6" s="38"/>
      <c r="D6" s="38"/>
      <c r="E6" s="38"/>
      <c r="F6" s="38"/>
      <c r="G6" s="38"/>
      <c r="H6" s="38"/>
      <c r="I6" s="1" t="s">
        <v>6</v>
      </c>
      <c r="J6" s="19"/>
    </row>
    <row r="7" spans="1:10" s="21" customFormat="1" ht="15" customHeight="1" x14ac:dyDescent="0.2">
      <c r="H7" s="22"/>
      <c r="I7" s="23"/>
    </row>
    <row r="8" spans="1:10" ht="15" customHeight="1" x14ac:dyDescent="0.3">
      <c r="A8" s="18" t="s">
        <v>7</v>
      </c>
      <c r="B8" s="18"/>
      <c r="C8" s="18"/>
    </row>
    <row r="9" spans="1:10" ht="15" customHeight="1" x14ac:dyDescent="0.3">
      <c r="A9" s="40" t="s">
        <v>119</v>
      </c>
      <c r="B9" s="40"/>
      <c r="C9" s="26"/>
      <c r="D9" s="41"/>
      <c r="E9" s="42"/>
      <c r="F9" s="42"/>
      <c r="G9" s="43"/>
      <c r="H9" s="38"/>
      <c r="I9" s="38"/>
      <c r="J9" s="38"/>
    </row>
    <row r="10" spans="1:10" ht="15" customHeight="1" x14ac:dyDescent="0.3">
      <c r="A10" s="40" t="s">
        <v>120</v>
      </c>
      <c r="B10" s="40"/>
      <c r="C10" s="26"/>
      <c r="D10" s="41"/>
      <c r="E10" s="42"/>
      <c r="F10" s="42"/>
      <c r="G10" s="43"/>
      <c r="H10" s="38"/>
      <c r="I10" s="38"/>
      <c r="J10" s="38"/>
    </row>
    <row r="11" spans="1:10" ht="15" customHeight="1" x14ac:dyDescent="0.3">
      <c r="A11" s="40" t="s">
        <v>121</v>
      </c>
      <c r="B11" s="40"/>
      <c r="C11" s="26"/>
      <c r="D11" s="41"/>
      <c r="E11" s="42"/>
      <c r="F11" s="42"/>
      <c r="G11" s="43"/>
      <c r="H11" s="38"/>
      <c r="I11" s="38"/>
      <c r="J11" s="38"/>
    </row>
    <row r="12" spans="1:10" s="21" customFormat="1" ht="10.199999999999999" x14ac:dyDescent="0.2">
      <c r="H12" s="22"/>
      <c r="I12" s="23"/>
    </row>
    <row r="13" spans="1:10" ht="30" customHeight="1" x14ac:dyDescent="0.3">
      <c r="A13" s="25" t="s">
        <v>8</v>
      </c>
      <c r="E13" s="48" t="s">
        <v>9</v>
      </c>
      <c r="F13" s="48"/>
      <c r="G13" s="48"/>
      <c r="H13" s="15" t="s">
        <v>13</v>
      </c>
      <c r="I13" s="16" t="s">
        <v>118</v>
      </c>
      <c r="J13" s="17" t="s">
        <v>14</v>
      </c>
    </row>
    <row r="14" spans="1:10" ht="15" customHeight="1" x14ac:dyDescent="0.3">
      <c r="D14" s="36" t="s">
        <v>18</v>
      </c>
      <c r="E14" s="36"/>
      <c r="F14" s="20"/>
      <c r="G14" s="1" t="s">
        <v>12</v>
      </c>
      <c r="H14" s="4">
        <f>ROUNDDOWN(F14*Daten!E9,0)</f>
        <v>0</v>
      </c>
      <c r="I14" s="6" t="s">
        <v>21</v>
      </c>
      <c r="J14" s="12">
        <v>0</v>
      </c>
    </row>
    <row r="15" spans="1:10" ht="15" customHeight="1" x14ac:dyDescent="0.3">
      <c r="D15" s="32" t="s">
        <v>128</v>
      </c>
      <c r="E15" s="32"/>
      <c r="F15" s="20"/>
      <c r="G15" s="1" t="s">
        <v>12</v>
      </c>
      <c r="H15" s="4">
        <f>ROUNDDOWN(F15*Daten!E10,0)</f>
        <v>0</v>
      </c>
      <c r="I15" s="4">
        <v>2000</v>
      </c>
      <c r="J15" s="12">
        <f>H15/I15</f>
        <v>0</v>
      </c>
    </row>
    <row r="16" spans="1:10" ht="15" hidden="1" customHeight="1" x14ac:dyDescent="0.3">
      <c r="D16" s="36" t="s">
        <v>16</v>
      </c>
      <c r="E16" s="36"/>
      <c r="F16" s="20"/>
      <c r="G16" s="1" t="s">
        <v>12</v>
      </c>
      <c r="H16" s="4">
        <f>ROUNDDOWN(F16*Daten!E10,0)</f>
        <v>0</v>
      </c>
      <c r="I16" s="4">
        <v>2000</v>
      </c>
      <c r="J16" s="12">
        <f>H16/I16</f>
        <v>0</v>
      </c>
    </row>
    <row r="17" spans="1:10" ht="15" hidden="1" customHeight="1" x14ac:dyDescent="0.3">
      <c r="D17" s="36" t="s">
        <v>17</v>
      </c>
      <c r="E17" s="36"/>
      <c r="F17" s="20"/>
      <c r="G17" s="1" t="s">
        <v>12</v>
      </c>
      <c r="H17" s="4">
        <f>ROUNDDOWN(F17*Daten!E11,0)</f>
        <v>0</v>
      </c>
      <c r="I17" s="4">
        <v>2000</v>
      </c>
      <c r="J17" s="12">
        <f t="shared" ref="J17:J21" si="0">H17/I17</f>
        <v>0</v>
      </c>
    </row>
    <row r="18" spans="1:10" ht="15" hidden="1" customHeight="1" x14ac:dyDescent="0.3">
      <c r="D18" s="36" t="s">
        <v>19</v>
      </c>
      <c r="E18" s="36"/>
      <c r="F18" s="20"/>
      <c r="G18" s="1" t="s">
        <v>12</v>
      </c>
      <c r="H18" s="4">
        <f>ROUNDDOWN(F18*Daten!E12,0)</f>
        <v>0</v>
      </c>
      <c r="I18" s="4">
        <v>2000</v>
      </c>
      <c r="J18" s="12">
        <f t="shared" si="0"/>
        <v>0</v>
      </c>
    </row>
    <row r="19" spans="1:10" ht="15" hidden="1" customHeight="1" x14ac:dyDescent="0.3">
      <c r="D19" s="36" t="s">
        <v>20</v>
      </c>
      <c r="E19" s="36"/>
      <c r="F19" s="20"/>
      <c r="G19" s="1" t="s">
        <v>12</v>
      </c>
      <c r="H19" s="4">
        <f>ROUNDDOWN(F19*Daten!E13,0)</f>
        <v>0</v>
      </c>
      <c r="I19" s="4">
        <v>2000</v>
      </c>
      <c r="J19" s="12">
        <f t="shared" si="0"/>
        <v>0</v>
      </c>
    </row>
    <row r="20" spans="1:10" ht="15" customHeight="1" x14ac:dyDescent="0.3">
      <c r="D20" s="36" t="s">
        <v>15</v>
      </c>
      <c r="E20" s="36"/>
      <c r="F20" s="20"/>
      <c r="G20" s="1" t="s">
        <v>12</v>
      </c>
      <c r="H20" s="4">
        <f>ROUNDDOWN(IF(F20&lt;9.8,F20*Daten!G16,IF(F20&lt;60,F20*Daten!H16,F20*Daten!I16)),0)</f>
        <v>0</v>
      </c>
      <c r="I20" s="4">
        <v>750</v>
      </c>
      <c r="J20" s="12">
        <f t="shared" si="0"/>
        <v>0</v>
      </c>
    </row>
    <row r="21" spans="1:10" ht="15" customHeight="1" x14ac:dyDescent="0.3">
      <c r="D21" s="36" t="s">
        <v>10</v>
      </c>
      <c r="E21" s="36"/>
      <c r="F21" s="20"/>
      <c r="G21" s="1" t="s">
        <v>12</v>
      </c>
      <c r="H21" s="4">
        <f>ROUNDDOWN(IF(F21&lt;13,F21*Daten!G17,IF(F21&lt;82,F21*Daten!H17,F21*Daten!I17)),0)</f>
        <v>0</v>
      </c>
      <c r="I21" s="4">
        <v>750</v>
      </c>
      <c r="J21" s="12">
        <f t="shared" si="0"/>
        <v>0</v>
      </c>
    </row>
    <row r="22" spans="1:10" ht="15" customHeight="1" x14ac:dyDescent="0.3">
      <c r="A22" s="18" t="s">
        <v>11</v>
      </c>
      <c r="B22" s="18"/>
      <c r="C22" s="18"/>
      <c r="F22" s="4"/>
      <c r="J22" s="13"/>
    </row>
    <row r="23" spans="1:10" s="21" customFormat="1" ht="10.199999999999999" x14ac:dyDescent="0.2">
      <c r="H23" s="22"/>
      <c r="I23" s="23"/>
      <c r="J23" s="24"/>
    </row>
    <row r="24" spans="1:10" ht="15" customHeight="1" x14ac:dyDescent="0.3">
      <c r="B24" s="29" t="s">
        <v>125</v>
      </c>
      <c r="C24" s="29"/>
      <c r="D24" s="36" t="s">
        <v>122</v>
      </c>
      <c r="E24" s="36"/>
      <c r="F24" s="36" t="s">
        <v>84</v>
      </c>
      <c r="G24" s="36"/>
      <c r="J24" s="13"/>
    </row>
    <row r="25" spans="1:10" ht="15" customHeight="1" x14ac:dyDescent="0.3">
      <c r="A25" s="27" t="s">
        <v>85</v>
      </c>
      <c r="B25" s="31">
        <v>1.5</v>
      </c>
      <c r="C25" s="28" t="s">
        <v>126</v>
      </c>
      <c r="D25" s="20"/>
      <c r="E25" s="1" t="s">
        <v>12</v>
      </c>
      <c r="F25" s="20"/>
      <c r="G25" s="1" t="s">
        <v>12</v>
      </c>
      <c r="H25" s="4">
        <f>IF(D25&lt;&gt;"",D25*Daten!D32/B25,0)</f>
        <v>0</v>
      </c>
      <c r="I25" s="4">
        <v>40000</v>
      </c>
      <c r="J25" s="12">
        <f t="shared" ref="J25:J28" si="1">H25/I25</f>
        <v>0</v>
      </c>
    </row>
    <row r="26" spans="1:10" ht="15" customHeight="1" x14ac:dyDescent="0.3">
      <c r="A26" s="27" t="s">
        <v>86</v>
      </c>
      <c r="B26" s="31">
        <v>9</v>
      </c>
      <c r="C26" s="28" t="s">
        <v>126</v>
      </c>
      <c r="D26" s="20"/>
      <c r="E26" s="1" t="s">
        <v>12</v>
      </c>
      <c r="F26" s="20"/>
      <c r="G26" s="1" t="s">
        <v>12</v>
      </c>
      <c r="H26" s="4">
        <f>IF(D26&lt;&gt;"",D26*Daten!D33/B26,0)</f>
        <v>0</v>
      </c>
      <c r="I26" s="4">
        <v>40000</v>
      </c>
      <c r="J26" s="12">
        <f t="shared" si="1"/>
        <v>0</v>
      </c>
    </row>
    <row r="27" spans="1:10" ht="15" customHeight="1" x14ac:dyDescent="0.3">
      <c r="A27" s="27" t="s">
        <v>87</v>
      </c>
      <c r="B27" s="31">
        <v>5</v>
      </c>
      <c r="C27" s="28" t="s">
        <v>126</v>
      </c>
      <c r="D27" s="20"/>
      <c r="E27" s="1" t="s">
        <v>12</v>
      </c>
      <c r="F27" s="20"/>
      <c r="G27" s="1" t="s">
        <v>12</v>
      </c>
      <c r="H27" s="4">
        <f>MIN(D27*Daten!F34,F27*Daten!G34)</f>
        <v>0</v>
      </c>
      <c r="I27" s="4">
        <v>40000</v>
      </c>
      <c r="J27" s="12">
        <f t="shared" si="1"/>
        <v>0</v>
      </c>
    </row>
    <row r="28" spans="1:10" ht="15" customHeight="1" x14ac:dyDescent="0.3">
      <c r="A28" s="27" t="s">
        <v>88</v>
      </c>
      <c r="B28" s="31">
        <v>4.5</v>
      </c>
      <c r="C28" s="28" t="s">
        <v>126</v>
      </c>
      <c r="D28" s="20"/>
      <c r="E28" s="1" t="s">
        <v>12</v>
      </c>
      <c r="F28" s="20"/>
      <c r="G28" s="1" t="s">
        <v>12</v>
      </c>
      <c r="H28" s="4">
        <f>MIN(D28*Daten!F35,F28*Daten!G35)</f>
        <v>0</v>
      </c>
      <c r="I28" s="4">
        <v>40000</v>
      </c>
      <c r="J28" s="12">
        <f t="shared" si="1"/>
        <v>0</v>
      </c>
    </row>
    <row r="29" spans="1:10" s="21" customFormat="1" ht="10.199999999999999" x14ac:dyDescent="0.2">
      <c r="H29" s="22"/>
      <c r="I29" s="23"/>
      <c r="J29" s="24"/>
    </row>
    <row r="30" spans="1:10" ht="15" customHeight="1" x14ac:dyDescent="0.3">
      <c r="A30" s="1" t="s">
        <v>117</v>
      </c>
      <c r="B30" s="44"/>
      <c r="C30" s="45"/>
      <c r="D30" s="45"/>
      <c r="E30" s="45"/>
      <c r="F30" s="46"/>
      <c r="H30" s="33" t="s">
        <v>115</v>
      </c>
      <c r="I30" s="33"/>
      <c r="J30" s="14">
        <f>SUM(J14:J29)</f>
        <v>0</v>
      </c>
    </row>
    <row r="31" spans="1:10" ht="15" customHeight="1" x14ac:dyDescent="0.3">
      <c r="A31" s="1" t="s">
        <v>116</v>
      </c>
      <c r="B31" s="47"/>
      <c r="C31" s="47"/>
      <c r="D31" s="47"/>
      <c r="E31" s="47"/>
      <c r="F31" s="47"/>
      <c r="I31" s="34" t="str">
        <f>IF(J30&gt;1,"IPPC-Anlage","keine IPPC-Anlage")</f>
        <v>keine IPPC-Anlage</v>
      </c>
      <c r="J31" s="35"/>
    </row>
  </sheetData>
  <sheetProtection selectLockedCells="1"/>
  <mergeCells count="28">
    <mergeCell ref="D24:E24"/>
    <mergeCell ref="A11:B11"/>
    <mergeCell ref="E13:G13"/>
    <mergeCell ref="A10:B10"/>
    <mergeCell ref="D21:E21"/>
    <mergeCell ref="D14:E14"/>
    <mergeCell ref="D16:E16"/>
    <mergeCell ref="D17:E17"/>
    <mergeCell ref="D18:E18"/>
    <mergeCell ref="D19:E19"/>
    <mergeCell ref="D20:E20"/>
    <mergeCell ref="H10:J10"/>
    <mergeCell ref="H11:J11"/>
    <mergeCell ref="D9:G9"/>
    <mergeCell ref="D10:G10"/>
    <mergeCell ref="D11:G11"/>
    <mergeCell ref="D3:J3"/>
    <mergeCell ref="B6:H6"/>
    <mergeCell ref="E5:J5"/>
    <mergeCell ref="B4:J4"/>
    <mergeCell ref="A9:B9"/>
    <mergeCell ref="H9:J9"/>
    <mergeCell ref="B5:C5"/>
    <mergeCell ref="H30:I30"/>
    <mergeCell ref="I31:J31"/>
    <mergeCell ref="F24:G24"/>
    <mergeCell ref="B30:F30"/>
    <mergeCell ref="B31:F31"/>
  </mergeCells>
  <conditionalFormatting sqref="I31:J31">
    <cfRule type="containsText" dxfId="0" priority="1" operator="containsText" text="keine IPPC-Anlage">
      <formula>NOT(ISERROR(SEARCH("keine IPPC-Anlage",I31)))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4" workbookViewId="0">
      <selection activeCell="D32" sqref="D32"/>
    </sheetView>
  </sheetViews>
  <sheetFormatPr baseColWidth="10" defaultRowHeight="15.6" x14ac:dyDescent="0.3"/>
  <cols>
    <col min="1" max="1" width="11.5546875" style="2"/>
    <col min="2" max="2" width="14.21875" style="2" customWidth="1"/>
    <col min="3" max="3" width="15.77734375" style="2" customWidth="1"/>
    <col min="4" max="4" width="20" style="2" customWidth="1"/>
    <col min="5" max="8" width="15.77734375" style="2" customWidth="1"/>
    <col min="9" max="16384" width="11.5546875" style="2"/>
  </cols>
  <sheetData>
    <row r="1" spans="1:9" x14ac:dyDescent="0.3">
      <c r="A1" s="2" t="s">
        <v>38</v>
      </c>
    </row>
    <row r="2" spans="1:9" x14ac:dyDescent="0.3">
      <c r="A2" s="2" t="s">
        <v>41</v>
      </c>
      <c r="B2" s="2" t="s">
        <v>39</v>
      </c>
    </row>
    <row r="3" spans="1:9" x14ac:dyDescent="0.3">
      <c r="A3" s="2" t="s">
        <v>42</v>
      </c>
      <c r="B3" s="2" t="s">
        <v>40</v>
      </c>
    </row>
    <row r="5" spans="1:9" x14ac:dyDescent="0.3">
      <c r="A5" s="2" t="s">
        <v>43</v>
      </c>
    </row>
    <row r="6" spans="1:9" x14ac:dyDescent="0.3">
      <c r="A6" s="2" t="s">
        <v>58</v>
      </c>
      <c r="B6" s="2" t="s">
        <v>37</v>
      </c>
    </row>
    <row r="7" spans="1:9" x14ac:dyDescent="0.3">
      <c r="C7" s="2" t="s">
        <v>36</v>
      </c>
      <c r="D7" s="2" t="s">
        <v>35</v>
      </c>
      <c r="E7" s="2" t="s">
        <v>54</v>
      </c>
    </row>
    <row r="8" spans="1:9" ht="18.600000000000001" x14ac:dyDescent="0.3">
      <c r="C8" s="2" t="s">
        <v>29</v>
      </c>
      <c r="D8" s="2" t="s">
        <v>44</v>
      </c>
      <c r="E8" s="2">
        <v>5</v>
      </c>
    </row>
    <row r="9" spans="1:9" ht="18.600000000000001" x14ac:dyDescent="0.3">
      <c r="C9" s="2" t="s">
        <v>30</v>
      </c>
      <c r="D9" s="2" t="s">
        <v>45</v>
      </c>
      <c r="E9" s="2">
        <f>1/0.3</f>
        <v>3.3333333333333335</v>
      </c>
    </row>
    <row r="10" spans="1:9" ht="18.600000000000001" x14ac:dyDescent="0.3">
      <c r="C10" s="2" t="s">
        <v>31</v>
      </c>
      <c r="D10" s="2" t="s">
        <v>46</v>
      </c>
      <c r="E10" s="2">
        <f>1/0.4</f>
        <v>2.5</v>
      </c>
    </row>
    <row r="11" spans="1:9" ht="18.600000000000001" x14ac:dyDescent="0.3">
      <c r="C11" s="2" t="s">
        <v>32</v>
      </c>
      <c r="D11" s="2" t="s">
        <v>47</v>
      </c>
      <c r="E11" s="2">
        <f>1/0.55</f>
        <v>1.8181818181818181</v>
      </c>
    </row>
    <row r="12" spans="1:9" ht="18.600000000000001" x14ac:dyDescent="0.3">
      <c r="C12" s="2" t="s">
        <v>33</v>
      </c>
      <c r="D12" s="2" t="s">
        <v>48</v>
      </c>
      <c r="E12" s="2">
        <f>1/0.7</f>
        <v>1.4285714285714286</v>
      </c>
    </row>
    <row r="13" spans="1:9" ht="18.600000000000001" x14ac:dyDescent="0.3">
      <c r="C13" s="2" t="s">
        <v>34</v>
      </c>
      <c r="D13" s="2" t="s">
        <v>49</v>
      </c>
      <c r="E13" s="2">
        <f>1/1</f>
        <v>1</v>
      </c>
    </row>
    <row r="14" spans="1:9" x14ac:dyDescent="0.3">
      <c r="A14" s="2" t="s">
        <v>59</v>
      </c>
      <c r="B14" s="2" t="s">
        <v>50</v>
      </c>
    </row>
    <row r="15" spans="1:9" x14ac:dyDescent="0.3">
      <c r="D15" s="2" t="s">
        <v>51</v>
      </c>
      <c r="E15" s="2" t="s">
        <v>52</v>
      </c>
      <c r="F15" s="2" t="s">
        <v>53</v>
      </c>
      <c r="G15" s="2" t="s">
        <v>55</v>
      </c>
      <c r="H15" s="2" t="s">
        <v>56</v>
      </c>
      <c r="I15" s="2" t="s">
        <v>57</v>
      </c>
    </row>
    <row r="16" spans="1:9" ht="18.600000000000001" x14ac:dyDescent="0.3">
      <c r="C16" s="2" t="s">
        <v>15</v>
      </c>
      <c r="D16" s="2" t="s">
        <v>106</v>
      </c>
      <c r="E16" s="2" t="s">
        <v>107</v>
      </c>
      <c r="F16" s="2" t="s">
        <v>108</v>
      </c>
      <c r="G16" s="2">
        <f>1/1.85</f>
        <v>0.54054054054054046</v>
      </c>
      <c r="H16" s="2">
        <f t="shared" ref="H16" si="0">1/1.65</f>
        <v>0.60606060606060608</v>
      </c>
      <c r="I16" s="2">
        <f>1/1.5</f>
        <v>0.66666666666666663</v>
      </c>
    </row>
    <row r="17" spans="1:9" ht="18.600000000000001" x14ac:dyDescent="0.3">
      <c r="C17" s="2" t="s">
        <v>10</v>
      </c>
      <c r="D17" s="2" t="s">
        <v>109</v>
      </c>
      <c r="E17" s="2" t="s">
        <v>110</v>
      </c>
      <c r="F17" s="2" t="s">
        <v>111</v>
      </c>
      <c r="G17" s="2">
        <f>1/2.5</f>
        <v>0.4</v>
      </c>
      <c r="H17" s="2">
        <f>1/2.25</f>
        <v>0.44444444444444442</v>
      </c>
      <c r="I17" s="2">
        <f>1/2.05</f>
        <v>0.48780487804878053</v>
      </c>
    </row>
    <row r="18" spans="1:9" x14ac:dyDescent="0.3">
      <c r="A18" s="2" t="s">
        <v>60</v>
      </c>
    </row>
    <row r="19" spans="1:9" x14ac:dyDescent="0.3">
      <c r="A19" s="2" t="s">
        <v>80</v>
      </c>
      <c r="B19" s="2" t="s">
        <v>22</v>
      </c>
    </row>
    <row r="20" spans="1:9" x14ac:dyDescent="0.3">
      <c r="D20" s="2" t="s">
        <v>23</v>
      </c>
      <c r="E20" s="2" t="s">
        <v>24</v>
      </c>
      <c r="F20" s="2" t="s">
        <v>25</v>
      </c>
      <c r="G20" s="2" t="s">
        <v>69</v>
      </c>
      <c r="H20" s="2" t="s">
        <v>70</v>
      </c>
      <c r="I20" s="2" t="s">
        <v>71</v>
      </c>
    </row>
    <row r="21" spans="1:9" x14ac:dyDescent="0.3">
      <c r="C21" s="2" t="s">
        <v>61</v>
      </c>
      <c r="D21" s="2" t="s">
        <v>63</v>
      </c>
      <c r="E21" s="2" t="s">
        <v>64</v>
      </c>
      <c r="F21" s="2" t="s">
        <v>65</v>
      </c>
      <c r="G21" s="2">
        <v>60</v>
      </c>
      <c r="H21" s="2">
        <v>24</v>
      </c>
      <c r="I21" s="2">
        <v>28</v>
      </c>
    </row>
    <row r="22" spans="1:9" x14ac:dyDescent="0.3">
      <c r="C22" s="2" t="s">
        <v>62</v>
      </c>
      <c r="D22" s="2" t="s">
        <v>66</v>
      </c>
      <c r="E22" s="2" t="s">
        <v>67</v>
      </c>
      <c r="F22" s="2" t="s">
        <v>68</v>
      </c>
      <c r="G22" s="2">
        <v>30</v>
      </c>
      <c r="H22" s="2">
        <v>12</v>
      </c>
      <c r="I22" s="2">
        <v>14</v>
      </c>
    </row>
    <row r="23" spans="1:9" x14ac:dyDescent="0.3">
      <c r="A23" s="2" t="s">
        <v>79</v>
      </c>
      <c r="B23" s="2" t="s">
        <v>72</v>
      </c>
    </row>
    <row r="24" spans="1:9" x14ac:dyDescent="0.3">
      <c r="D24" s="2" t="s">
        <v>74</v>
      </c>
      <c r="E24" s="2" t="s">
        <v>54</v>
      </c>
    </row>
    <row r="25" spans="1:9" x14ac:dyDescent="0.3">
      <c r="C25" s="2" t="s">
        <v>73</v>
      </c>
      <c r="D25" s="2" t="s">
        <v>75</v>
      </c>
      <c r="E25" s="2">
        <v>7</v>
      </c>
    </row>
    <row r="26" spans="1:9" x14ac:dyDescent="0.3">
      <c r="C26" s="2" t="s">
        <v>25</v>
      </c>
      <c r="D26" s="2" t="s">
        <v>76</v>
      </c>
      <c r="E26" s="2">
        <v>7.5</v>
      </c>
    </row>
    <row r="27" spans="1:9" x14ac:dyDescent="0.3">
      <c r="C27" s="2" t="s">
        <v>26</v>
      </c>
      <c r="D27" s="2" t="s">
        <v>77</v>
      </c>
      <c r="E27" s="2">
        <v>8</v>
      </c>
    </row>
    <row r="28" spans="1:9" x14ac:dyDescent="0.3">
      <c r="C28" s="2" t="s">
        <v>27</v>
      </c>
      <c r="D28" s="2" t="s">
        <v>78</v>
      </c>
      <c r="E28" s="2">
        <v>9</v>
      </c>
    </row>
    <row r="29" spans="1:9" x14ac:dyDescent="0.3">
      <c r="C29" s="2" t="s">
        <v>28</v>
      </c>
      <c r="D29" s="2" t="s">
        <v>78</v>
      </c>
      <c r="E29" s="2">
        <v>9</v>
      </c>
    </row>
    <row r="30" spans="1:9" x14ac:dyDescent="0.3">
      <c r="A30" s="2" t="s">
        <v>82</v>
      </c>
      <c r="B30" s="2" t="s">
        <v>81</v>
      </c>
    </row>
    <row r="31" spans="1:9" x14ac:dyDescent="0.3">
      <c r="C31" s="2" t="s">
        <v>83</v>
      </c>
      <c r="D31" s="2" t="s">
        <v>127</v>
      </c>
      <c r="E31" s="2" t="s">
        <v>84</v>
      </c>
      <c r="F31" s="2" t="s">
        <v>91</v>
      </c>
      <c r="G31" s="2" t="s">
        <v>92</v>
      </c>
      <c r="H31" s="2" t="s">
        <v>93</v>
      </c>
    </row>
    <row r="32" spans="1:9" x14ac:dyDescent="0.3">
      <c r="C32" s="2" t="s">
        <v>85</v>
      </c>
      <c r="D32" s="2">
        <v>30</v>
      </c>
      <c r="F32" s="2">
        <f>30/H32</f>
        <v>16.666666666666668</v>
      </c>
      <c r="H32" s="2">
        <v>1.8</v>
      </c>
    </row>
    <row r="33" spans="1:8" x14ac:dyDescent="0.3">
      <c r="C33" s="2" t="s">
        <v>86</v>
      </c>
      <c r="D33" s="2">
        <v>40</v>
      </c>
      <c r="F33" s="2">
        <f>40/H33</f>
        <v>5</v>
      </c>
      <c r="H33" s="11">
        <v>8</v>
      </c>
    </row>
    <row r="34" spans="1:8" x14ac:dyDescent="0.3">
      <c r="C34" s="2" t="s">
        <v>87</v>
      </c>
      <c r="D34" s="2">
        <v>15</v>
      </c>
      <c r="E34" s="2" t="s">
        <v>89</v>
      </c>
      <c r="F34" s="2">
        <f>15/H34</f>
        <v>3</v>
      </c>
      <c r="G34" s="2">
        <f>1/10</f>
        <v>0.1</v>
      </c>
      <c r="H34" s="11">
        <v>5</v>
      </c>
    </row>
    <row r="35" spans="1:8" x14ac:dyDescent="0.3">
      <c r="C35" s="2" t="s">
        <v>88</v>
      </c>
      <c r="D35" s="2">
        <v>25</v>
      </c>
      <c r="E35" s="2" t="s">
        <v>90</v>
      </c>
      <c r="F35" s="2">
        <f>25/H35</f>
        <v>5.5555555555555554</v>
      </c>
      <c r="G35" s="2">
        <f>1/2</f>
        <v>0.5</v>
      </c>
      <c r="H35" s="11">
        <v>4.5</v>
      </c>
    </row>
    <row r="37" spans="1:8" x14ac:dyDescent="0.3">
      <c r="A37" s="2" t="s">
        <v>94</v>
      </c>
    </row>
    <row r="38" spans="1:8" x14ac:dyDescent="0.3">
      <c r="A38" s="2" t="s">
        <v>95</v>
      </c>
      <c r="B38" s="2" t="s">
        <v>96</v>
      </c>
    </row>
    <row r="39" spans="1:8" x14ac:dyDescent="0.3">
      <c r="A39" s="2" t="s">
        <v>42</v>
      </c>
      <c r="B39" s="2" t="s">
        <v>97</v>
      </c>
    </row>
    <row r="41" spans="1:8" x14ac:dyDescent="0.3">
      <c r="A41" s="2" t="s">
        <v>98</v>
      </c>
    </row>
    <row r="42" spans="1:8" x14ac:dyDescent="0.3">
      <c r="A42" s="2" t="s">
        <v>99</v>
      </c>
      <c r="B42" s="2" t="s">
        <v>100</v>
      </c>
    </row>
    <row r="43" spans="1:8" ht="34.200000000000003" x14ac:dyDescent="0.3">
      <c r="C43" s="3" t="s">
        <v>101</v>
      </c>
      <c r="D43" s="3" t="s">
        <v>112</v>
      </c>
      <c r="E43" s="3" t="s">
        <v>102</v>
      </c>
      <c r="F43" s="3" t="s">
        <v>54</v>
      </c>
    </row>
    <row r="44" spans="1:8" x14ac:dyDescent="0.3">
      <c r="C44" s="2" t="s">
        <v>103</v>
      </c>
      <c r="D44" s="2">
        <v>1.6</v>
      </c>
      <c r="E44" s="2">
        <v>100</v>
      </c>
      <c r="F44" s="2">
        <f>1/D44</f>
        <v>0.625</v>
      </c>
    </row>
    <row r="45" spans="1:8" x14ac:dyDescent="0.3">
      <c r="C45" s="2" t="s">
        <v>104</v>
      </c>
      <c r="D45" s="2">
        <v>3</v>
      </c>
      <c r="E45" s="2">
        <v>200</v>
      </c>
      <c r="F45" s="2">
        <f t="shared" ref="F45:F46" si="1">1/D45</f>
        <v>0.33333333333333331</v>
      </c>
    </row>
    <row r="46" spans="1:8" x14ac:dyDescent="0.3">
      <c r="C46" s="2" t="s">
        <v>105</v>
      </c>
      <c r="D46" s="2">
        <v>5</v>
      </c>
      <c r="E46" s="2">
        <v>200</v>
      </c>
      <c r="F46" s="2">
        <f t="shared" si="1"/>
        <v>0.2</v>
      </c>
    </row>
    <row r="47" spans="1:8" x14ac:dyDescent="0.3">
      <c r="A47" s="2" t="s">
        <v>113</v>
      </c>
      <c r="B47" s="2" t="s">
        <v>114</v>
      </c>
    </row>
    <row r="49" spans="2:4" x14ac:dyDescent="0.3">
      <c r="B49" s="2" t="s">
        <v>123</v>
      </c>
      <c r="D49" s="2" t="s">
        <v>124</v>
      </c>
    </row>
  </sheetData>
  <hyperlinks>
    <hyperlink ref="B2" r:id="rId1" display="http://www.ris.bka.gv.at/Dokument.wxe?Abfrage=BgblAuth&amp;Dokumentnummer=BGBLA_2004_II_485"/>
    <hyperlink ref="B3" r:id="rId2" display="http://www.ris.bka.gv.at/Dokument.wxe?Abfrage=BgblAuth&amp;Dokumentnummer=BGBLA_2012_II_61"/>
    <hyperlink ref="B38" r:id="rId3" display="http://www.ris.bka.gv.at/Dokument.wxe?Abfrage=BgblAuth&amp;Dokumentnummer=BGBLA_2004_II_486"/>
    <hyperlink ref="B39" r:id="rId4" display="http://www.ris.bka.gv.at/Dokument.wxe?Abfrage=BgblAuth&amp;Dokumentnummer=BGBLA_2012_II_57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IPPC-Status</vt:lpstr>
      <vt:lpstr>Daten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Steuber</dc:creator>
  <cp:lastModifiedBy>Steuber Ulf</cp:lastModifiedBy>
  <cp:lastPrinted>2016-03-30T15:23:27Z</cp:lastPrinted>
  <dcterms:created xsi:type="dcterms:W3CDTF">2015-11-09T11:13:19Z</dcterms:created>
  <dcterms:modified xsi:type="dcterms:W3CDTF">2018-01-09T12:59:45Z</dcterms:modified>
</cp:coreProperties>
</file>